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cast" sheetId="1" state="visible" r:id="rId1"/>
  </sheets>
  <definedNames>
    <definedName name="_xlnm.Print_Titles" localSheetId="0">'Forecast'!$16:$16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yyyy"/>
    <numFmt numFmtId="166" formatCode="£#,##0;(£#,##0);-"/>
    <numFmt numFmtId="167" formatCode="0.0%"/>
    <numFmt numFmtId="168" formatCode="mmm yy"/>
    <numFmt numFmtId="169" formatCode="0.0&quot;x&quot;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2A8"/>
      </patternFill>
    </fill>
    <fill>
      <patternFill patternType="solid">
        <fgColor rgb="00CFEA3D"/>
      </patternFill>
    </fill>
    <fill>
      <patternFill patternType="solid">
        <fgColor rgb="000E0E0E"/>
      </patternFill>
    </fill>
    <fill>
      <patternFill patternType="solid">
        <fgColor rgb="00E8F3B0"/>
      </patternFill>
    </fill>
  </fills>
  <borders count="2">
    <border>
      <left/>
      <right/>
      <top/>
      <bottom/>
      <diagonal/>
    </border>
    <border>
      <top style="medium">
        <color rgb="000E0E0E"/>
      </top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165" fontId="5" fillId="2" borderId="0" pivotButton="0" quotePrefix="0" xfId="0"/>
    <xf numFmtId="166" fontId="5" fillId="2" borderId="0" pivotButton="0" quotePrefix="0" xfId="0"/>
    <xf numFmtId="1" fontId="5" fillId="2" borderId="0" pivotButton="0" quotePrefix="0" xfId="0"/>
    <xf numFmtId="167" fontId="5" fillId="2" borderId="0" pivotButton="0" quotePrefix="0" xfId="0"/>
    <xf numFmtId="9" fontId="5" fillId="2" borderId="0" pivotButton="0" quotePrefix="0" xfId="0"/>
    <xf numFmtId="166" fontId="3" fillId="3" borderId="0" pivotButton="0" quotePrefix="0" xfId="0"/>
    <xf numFmtId="0" fontId="2" fillId="0" borderId="0" applyAlignment="1" pivotButton="0" quotePrefix="0" xfId="0">
      <alignment horizontal="right"/>
    </xf>
    <xf numFmtId="0" fontId="6" fillId="4" borderId="0" pivotButton="0" quotePrefix="0" xfId="0"/>
    <xf numFmtId="168" fontId="6" fillId="4" borderId="0" applyAlignment="1" pivotButton="0" quotePrefix="0" xfId="0">
      <alignment horizontal="right"/>
    </xf>
    <xf numFmtId="0" fontId="6" fillId="4" borderId="0" applyAlignment="1" pivotButton="0" quotePrefix="0" xfId="0">
      <alignment horizontal="right"/>
    </xf>
    <xf numFmtId="0" fontId="3" fillId="5" borderId="0" pivotButton="0" quotePrefix="0" xfId="0"/>
    <xf numFmtId="0" fontId="0" fillId="5" borderId="0" pivotButton="0" quotePrefix="0" xfId="0"/>
    <xf numFmtId="166" fontId="3" fillId="0" borderId="0" pivotButton="0" quotePrefix="0" xfId="0"/>
    <xf numFmtId="166" fontId="4" fillId="0" borderId="0" pivotButton="0" quotePrefix="0" xfId="0"/>
    <xf numFmtId="0" fontId="3" fillId="0" borderId="1" pivotButton="0" quotePrefix="0" xfId="0"/>
    <xf numFmtId="166" fontId="3" fillId="0" borderId="1" pivotButton="0" quotePrefix="0" xfId="0"/>
    <xf numFmtId="0" fontId="0" fillId="0" borderId="1" pivotButton="0" quotePrefix="0" xfId="0"/>
    <xf numFmtId="168" fontId="4" fillId="0" borderId="0" pivotButton="0" quotePrefix="0" xfId="0"/>
    <xf numFmtId="16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Buzz Accounting</author>
  </authors>
  <commentList>
    <comment ref="A18" authorId="0" shapeId="0">
      <text>
        <t>The month the money reaches the bank, not the month you invoice.</t>
      </text>
    </comment>
    <comment ref="A41" authorId="0" shapeId="0">
      <text>
        <t>The interest rate a year divided by 12, on the loan balance at the start of the month.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uzzaccounting.co.uk/business-pulse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74"/>
  <sheetViews>
    <sheetView showGridLines="0" workbookViewId="0">
      <pane xSplit="1" ySplit="16" topLeftCell="B1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4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</cols>
  <sheetData>
    <row r="1">
      <c r="A1" s="1" t="inlineStr">
        <is>
          <t>12-month cash flow forecast for a bank loan</t>
        </is>
      </c>
    </row>
    <row r="2">
      <c r="A2" s="2" t="inlineStr">
        <is>
          <t>Type over the yellow cells with your own figures. Every other cell calculates. The figures in it now are an illustrative garage borrowing £60,000 for a second MOT bay, not a real business.</t>
        </is>
      </c>
    </row>
    <row r="4">
      <c r="A4" s="3" t="inlineStr">
        <is>
          <t>YOUR LOAN AND STARTING POINT</t>
        </is>
      </c>
    </row>
    <row r="5">
      <c r="A5" s="4" t="inlineStr">
        <is>
          <t>Business name</t>
        </is>
      </c>
      <c r="B5" s="5" t="inlineStr">
        <is>
          <t>Example Garage Ltd</t>
        </is>
      </c>
      <c r="C5" s="2" t="inlineStr">
        <is>
          <t>Your business</t>
        </is>
      </c>
    </row>
    <row r="6">
      <c r="A6" s="4" t="inlineStr">
        <is>
          <t>First month of the forecast</t>
        </is>
      </c>
      <c r="B6" s="6" t="n">
        <v>46388</v>
      </c>
      <c r="C6" s="2" t="inlineStr">
        <is>
          <t>The first of the month the forecast starts</t>
        </is>
      </c>
    </row>
    <row r="7">
      <c r="A7" s="4" t="inlineStr">
        <is>
          <t>Bank balance at the start of the first month</t>
        </is>
      </c>
      <c r="B7" s="7" t="n">
        <v>15000</v>
      </c>
      <c r="C7" s="2" t="inlineStr">
        <is>
          <t>From your bank statement or latest management accounts</t>
        </is>
      </c>
    </row>
    <row r="8">
      <c r="A8" s="4" t="inlineStr">
        <is>
          <t>Loan amount</t>
        </is>
      </c>
      <c r="B8" s="7" t="n">
        <v>60000</v>
      </c>
      <c r="C8" s="2" t="inlineStr">
        <is>
          <t>What you are asking the lender for</t>
        </is>
      </c>
    </row>
    <row r="9">
      <c r="A9" s="4" t="inlineStr">
        <is>
          <t>Month the loan money arrives (1 to 12)</t>
        </is>
      </c>
      <c r="B9" s="8" t="n">
        <v>1</v>
      </c>
      <c r="C9" s="2" t="inlineStr">
        <is>
          <t>Month number in this forecast</t>
        </is>
      </c>
    </row>
    <row r="10">
      <c r="A10" s="4" t="inlineStr">
        <is>
          <t>Loan term in years</t>
        </is>
      </c>
      <c r="B10" s="8" t="n">
        <v>5</v>
      </c>
      <c r="C10" s="2" t="inlineStr">
        <is>
          <t>From the lender's offer or your application</t>
        </is>
      </c>
    </row>
    <row r="11">
      <c r="A11" s="4" t="inlineStr">
        <is>
          <t>Interest rate a year</t>
        </is>
      </c>
      <c r="B11" s="9" t="n">
        <v>0.09</v>
      </c>
      <c r="C11" s="2" t="inlineStr">
        <is>
          <t>Illustrative. Use the rate in the lender's offer</t>
        </is>
      </c>
    </row>
    <row r="12">
      <c r="A12" s="4" t="inlineStr">
        <is>
          <t>Month of the first repayment (1 to 12)</t>
        </is>
      </c>
      <c r="B12" s="8" t="n">
        <v>1</v>
      </c>
      <c r="C12" s="2" t="inlineStr">
        <is>
          <t>Month number in this forecast</t>
        </is>
      </c>
    </row>
    <row r="13">
      <c r="A13" s="4" t="inlineStr">
        <is>
          <t>Lower case: sales receipts lower by</t>
        </is>
      </c>
      <c r="B13" s="10" t="n">
        <v>0.1</v>
      </c>
      <c r="C13" s="2" t="inlineStr">
        <is>
          <t>How far sales could fall and the loan still be repaid</t>
        </is>
      </c>
    </row>
    <row r="14">
      <c r="A14" s="3" t="inlineStr">
        <is>
          <t>Monthly repayment of capital and interest</t>
        </is>
      </c>
      <c r="B14" s="11">
        <f>IF($B$11=0,$B$8/($B$10*12),PMT($B$11/12,$B$10*12,-$B$8))</f>
        <v/>
      </c>
    </row>
    <row r="15">
      <c r="A15" s="2" t="inlineStr">
        <is>
          <t>Month number</t>
        </is>
      </c>
      <c r="B15" s="12" t="n">
        <v>1</v>
      </c>
      <c r="C15" s="12" t="n">
        <v>2</v>
      </c>
      <c r="D15" s="12" t="n">
        <v>3</v>
      </c>
      <c r="E15" s="12" t="n">
        <v>4</v>
      </c>
      <c r="F15" s="12" t="n">
        <v>5</v>
      </c>
      <c r="G15" s="12" t="n">
        <v>6</v>
      </c>
      <c r="H15" s="12" t="n">
        <v>7</v>
      </c>
      <c r="I15" s="12" t="n">
        <v>8</v>
      </c>
      <c r="J15" s="12" t="n">
        <v>9</v>
      </c>
      <c r="K15" s="12" t="n">
        <v>10</v>
      </c>
      <c r="L15" s="12" t="n">
        <v>11</v>
      </c>
      <c r="M15" s="12" t="n">
        <v>12</v>
      </c>
    </row>
    <row r="16">
      <c r="A16" s="13" t="inlineStr">
        <is>
          <t>Month</t>
        </is>
      </c>
      <c r="B16" s="14">
        <f>EDATE($B$6,0)</f>
        <v/>
      </c>
      <c r="C16" s="14">
        <f>EDATE($B$6,1)</f>
        <v/>
      </c>
      <c r="D16" s="14">
        <f>EDATE($B$6,2)</f>
        <v/>
      </c>
      <c r="E16" s="14">
        <f>EDATE($B$6,3)</f>
        <v/>
      </c>
      <c r="F16" s="14">
        <f>EDATE($B$6,4)</f>
        <v/>
      </c>
      <c r="G16" s="14">
        <f>EDATE($B$6,5)</f>
        <v/>
      </c>
      <c r="H16" s="14">
        <f>EDATE($B$6,6)</f>
        <v/>
      </c>
      <c r="I16" s="14">
        <f>EDATE($B$6,7)</f>
        <v/>
      </c>
      <c r="J16" s="14">
        <f>EDATE($B$6,8)</f>
        <v/>
      </c>
      <c r="K16" s="14">
        <f>EDATE($B$6,9)</f>
        <v/>
      </c>
      <c r="L16" s="14">
        <f>EDATE($B$6,10)</f>
        <v/>
      </c>
      <c r="M16" s="14">
        <f>EDATE($B$6,11)</f>
        <v/>
      </c>
      <c r="N16" s="15" t="inlineStr">
        <is>
          <t>Total</t>
        </is>
      </c>
    </row>
    <row r="17">
      <c r="A17" s="16" t="inlineStr">
        <is>
          <t>MONEY IN</t>
        </is>
      </c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  <c r="N17" s="17" t="n"/>
    </row>
    <row r="18">
      <c r="A18" s="4" t="inlineStr">
        <is>
          <t>Sales receipts (cash from customers, including VAT)</t>
        </is>
      </c>
      <c r="B18" s="7" t="n">
        <v>36000</v>
      </c>
      <c r="C18" s="7" t="n">
        <v>36000</v>
      </c>
      <c r="D18" s="7" t="n">
        <v>36000</v>
      </c>
      <c r="E18" s="7" t="n">
        <v>42470</v>
      </c>
      <c r="F18" s="7" t="n">
        <v>42470</v>
      </c>
      <c r="G18" s="7" t="n">
        <v>42470</v>
      </c>
      <c r="H18" s="7" t="n">
        <v>42470</v>
      </c>
      <c r="I18" s="7" t="n">
        <v>42470</v>
      </c>
      <c r="J18" s="7" t="n">
        <v>42470</v>
      </c>
      <c r="K18" s="7" t="n">
        <v>42470</v>
      </c>
      <c r="L18" s="7" t="n">
        <v>42470</v>
      </c>
      <c r="M18" s="7" t="n">
        <v>42470</v>
      </c>
      <c r="N18" s="18">
        <f>SUM(B18:M18)</f>
        <v/>
      </c>
    </row>
    <row r="19">
      <c r="A19" s="4" t="inlineStr">
        <is>
          <t>Other receipts</t>
        </is>
      </c>
      <c r="B19" s="7" t="n">
        <v>0</v>
      </c>
      <c r="C19" s="7" t="n">
        <v>0</v>
      </c>
      <c r="D19" s="7" t="n">
        <v>0</v>
      </c>
      <c r="E19" s="7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7" t="n">
        <v>0</v>
      </c>
      <c r="K19" s="7" t="n">
        <v>0</v>
      </c>
      <c r="L19" s="7" t="n">
        <v>0</v>
      </c>
      <c r="M19" s="7" t="n">
        <v>0</v>
      </c>
      <c r="N19" s="18">
        <f>SUM(B19:M19)</f>
        <v/>
      </c>
    </row>
    <row r="20">
      <c r="A20" s="4" t="inlineStr">
        <is>
          <t>VAT refunds from HMRC</t>
        </is>
      </c>
      <c r="B20" s="7" t="n">
        <v>0</v>
      </c>
      <c r="C20" s="7" t="n">
        <v>0</v>
      </c>
      <c r="D20" s="7" t="n">
        <v>0</v>
      </c>
      <c r="E20" s="7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7" t="n">
        <v>0</v>
      </c>
      <c r="K20" s="7" t="n">
        <v>0</v>
      </c>
      <c r="L20" s="7" t="n">
        <v>0</v>
      </c>
      <c r="M20" s="7" t="n">
        <v>0</v>
      </c>
      <c r="N20" s="18">
        <f>SUM(B20:M20)</f>
        <v/>
      </c>
    </row>
    <row r="21">
      <c r="A21" s="4" t="inlineStr">
        <is>
          <t>Loan money received</t>
        </is>
      </c>
      <c r="B21" s="19">
        <f>IF(B15=$B$9,$B$8,0)</f>
        <v/>
      </c>
      <c r="C21" s="19">
        <f>IF(C15=$B$9,$B$8,0)</f>
        <v/>
      </c>
      <c r="D21" s="19">
        <f>IF(D15=$B$9,$B$8,0)</f>
        <v/>
      </c>
      <c r="E21" s="19">
        <f>IF(E15=$B$9,$B$8,0)</f>
        <v/>
      </c>
      <c r="F21" s="19">
        <f>IF(F15=$B$9,$B$8,0)</f>
        <v/>
      </c>
      <c r="G21" s="19">
        <f>IF(G15=$B$9,$B$8,0)</f>
        <v/>
      </c>
      <c r="H21" s="19">
        <f>IF(H15=$B$9,$B$8,0)</f>
        <v/>
      </c>
      <c r="I21" s="19">
        <f>IF(I15=$B$9,$B$8,0)</f>
        <v/>
      </c>
      <c r="J21" s="19">
        <f>IF(J15=$B$9,$B$8,0)</f>
        <v/>
      </c>
      <c r="K21" s="19">
        <f>IF(K15=$B$9,$B$8,0)</f>
        <v/>
      </c>
      <c r="L21" s="19">
        <f>IF(L15=$B$9,$B$8,0)</f>
        <v/>
      </c>
      <c r="M21" s="19">
        <f>IF(M15=$B$9,$B$8,0)</f>
        <v/>
      </c>
      <c r="N21" s="18">
        <f>SUM(B21:M21)</f>
        <v/>
      </c>
    </row>
    <row r="22">
      <c r="A22" s="3" t="inlineStr">
        <is>
          <t>Total money in</t>
        </is>
      </c>
      <c r="B22" s="18">
        <f>SUM(B18:B21)</f>
        <v/>
      </c>
      <c r="C22" s="18">
        <f>SUM(C18:C21)</f>
        <v/>
      </c>
      <c r="D22" s="18">
        <f>SUM(D18:D21)</f>
        <v/>
      </c>
      <c r="E22" s="18">
        <f>SUM(E18:E21)</f>
        <v/>
      </c>
      <c r="F22" s="18">
        <f>SUM(F18:F21)</f>
        <v/>
      </c>
      <c r="G22" s="18">
        <f>SUM(G18:G21)</f>
        <v/>
      </c>
      <c r="H22" s="18">
        <f>SUM(H18:H21)</f>
        <v/>
      </c>
      <c r="I22" s="18">
        <f>SUM(I18:I21)</f>
        <v/>
      </c>
      <c r="J22" s="18">
        <f>SUM(J18:J21)</f>
        <v/>
      </c>
      <c r="K22" s="18">
        <f>SUM(K18:K21)</f>
        <v/>
      </c>
      <c r="L22" s="18">
        <f>SUM(L18:L21)</f>
        <v/>
      </c>
      <c r="M22" s="18">
        <f>SUM(M18:M21)</f>
        <v/>
      </c>
      <c r="N22" s="18">
        <f>SUM(B22:M22)</f>
        <v/>
      </c>
    </row>
    <row r="24">
      <c r="A24" s="16" t="inlineStr">
        <is>
          <t>MONEY OUT</t>
        </is>
      </c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</row>
    <row r="25">
      <c r="A25" s="4" t="inlineStr">
        <is>
          <t>Purchases, parts and stock</t>
        </is>
      </c>
      <c r="B25" s="7" t="n">
        <v>9500</v>
      </c>
      <c r="C25" s="7" t="n">
        <v>9500</v>
      </c>
      <c r="D25" s="7" t="n">
        <v>9500</v>
      </c>
      <c r="E25" s="7" t="n">
        <v>11000</v>
      </c>
      <c r="F25" s="7" t="n">
        <v>11000</v>
      </c>
      <c r="G25" s="7" t="n">
        <v>11000</v>
      </c>
      <c r="H25" s="7" t="n">
        <v>11000</v>
      </c>
      <c r="I25" s="7" t="n">
        <v>11000</v>
      </c>
      <c r="J25" s="7" t="n">
        <v>11000</v>
      </c>
      <c r="K25" s="7" t="n">
        <v>11000</v>
      </c>
      <c r="L25" s="7" t="n">
        <v>11000</v>
      </c>
      <c r="M25" s="7" t="n">
        <v>11000</v>
      </c>
      <c r="N25" s="18">
        <f>SUM(B25:M25)</f>
        <v/>
      </c>
    </row>
    <row r="26">
      <c r="A26" s="4" t="inlineStr">
        <is>
          <t>Wages and salaries (net pay)</t>
        </is>
      </c>
      <c r="B26" s="7" t="n">
        <v>10500</v>
      </c>
      <c r="C26" s="7" t="n">
        <v>10500</v>
      </c>
      <c r="D26" s="7" t="n">
        <v>10500</v>
      </c>
      <c r="E26" s="7" t="n">
        <v>12300</v>
      </c>
      <c r="F26" s="7" t="n">
        <v>12300</v>
      </c>
      <c r="G26" s="7" t="n">
        <v>12300</v>
      </c>
      <c r="H26" s="7" t="n">
        <v>12300</v>
      </c>
      <c r="I26" s="7" t="n">
        <v>12300</v>
      </c>
      <c r="J26" s="7" t="n">
        <v>12300</v>
      </c>
      <c r="K26" s="7" t="n">
        <v>12300</v>
      </c>
      <c r="L26" s="7" t="n">
        <v>12300</v>
      </c>
      <c r="M26" s="7" t="n">
        <v>12300</v>
      </c>
      <c r="N26" s="18">
        <f>SUM(B26:M26)</f>
        <v/>
      </c>
    </row>
    <row r="27">
      <c r="A27" s="4" t="inlineStr">
        <is>
          <t>PAYE and National Insurance to HMRC</t>
        </is>
      </c>
      <c r="B27" s="7" t="n">
        <v>3100</v>
      </c>
      <c r="C27" s="7" t="n">
        <v>3100</v>
      </c>
      <c r="D27" s="7" t="n">
        <v>3100</v>
      </c>
      <c r="E27" s="7" t="n">
        <v>3600</v>
      </c>
      <c r="F27" s="7" t="n">
        <v>3600</v>
      </c>
      <c r="G27" s="7" t="n">
        <v>3600</v>
      </c>
      <c r="H27" s="7" t="n">
        <v>3600</v>
      </c>
      <c r="I27" s="7" t="n">
        <v>3600</v>
      </c>
      <c r="J27" s="7" t="n">
        <v>3600</v>
      </c>
      <c r="K27" s="7" t="n">
        <v>3600</v>
      </c>
      <c r="L27" s="7" t="n">
        <v>3600</v>
      </c>
      <c r="M27" s="7" t="n">
        <v>3600</v>
      </c>
      <c r="N27" s="18">
        <f>SUM(B27:M27)</f>
        <v/>
      </c>
    </row>
    <row r="28">
      <c r="A28" s="4" t="inlineStr">
        <is>
          <t>Pension contributions</t>
        </is>
      </c>
      <c r="B28" s="7" t="n">
        <v>450</v>
      </c>
      <c r="C28" s="7" t="n">
        <v>450</v>
      </c>
      <c r="D28" s="7" t="n">
        <v>450</v>
      </c>
      <c r="E28" s="7" t="n">
        <v>520</v>
      </c>
      <c r="F28" s="7" t="n">
        <v>520</v>
      </c>
      <c r="G28" s="7" t="n">
        <v>520</v>
      </c>
      <c r="H28" s="7" t="n">
        <v>520</v>
      </c>
      <c r="I28" s="7" t="n">
        <v>520</v>
      </c>
      <c r="J28" s="7" t="n">
        <v>520</v>
      </c>
      <c r="K28" s="7" t="n">
        <v>520</v>
      </c>
      <c r="L28" s="7" t="n">
        <v>520</v>
      </c>
      <c r="M28" s="7" t="n">
        <v>520</v>
      </c>
      <c r="N28" s="18">
        <f>SUM(B28:M28)</f>
        <v/>
      </c>
    </row>
    <row r="29">
      <c r="A29" s="4" t="inlineStr">
        <is>
          <t>Rent and business rates</t>
        </is>
      </c>
      <c r="B29" s="7" t="n">
        <v>3200</v>
      </c>
      <c r="C29" s="7" t="n">
        <v>3200</v>
      </c>
      <c r="D29" s="7" t="n">
        <v>3200</v>
      </c>
      <c r="E29" s="7" t="n">
        <v>3200</v>
      </c>
      <c r="F29" s="7" t="n">
        <v>3200</v>
      </c>
      <c r="G29" s="7" t="n">
        <v>3200</v>
      </c>
      <c r="H29" s="7" t="n">
        <v>3200</v>
      </c>
      <c r="I29" s="7" t="n">
        <v>3200</v>
      </c>
      <c r="J29" s="7" t="n">
        <v>3200</v>
      </c>
      <c r="K29" s="7" t="n">
        <v>3200</v>
      </c>
      <c r="L29" s="7" t="n">
        <v>3200</v>
      </c>
      <c r="M29" s="7" t="n">
        <v>3200</v>
      </c>
      <c r="N29" s="18">
        <f>SUM(B29:M29)</f>
        <v/>
      </c>
    </row>
    <row r="30">
      <c r="A30" s="4" t="inlineStr">
        <is>
          <t>Utilities and phone</t>
        </is>
      </c>
      <c r="B30" s="7" t="n">
        <v>700</v>
      </c>
      <c r="C30" s="7" t="n">
        <v>700</v>
      </c>
      <c r="D30" s="7" t="n">
        <v>700</v>
      </c>
      <c r="E30" s="7" t="n">
        <v>700</v>
      </c>
      <c r="F30" s="7" t="n">
        <v>700</v>
      </c>
      <c r="G30" s="7" t="n">
        <v>700</v>
      </c>
      <c r="H30" s="7" t="n">
        <v>700</v>
      </c>
      <c r="I30" s="7" t="n">
        <v>700</v>
      </c>
      <c r="J30" s="7" t="n">
        <v>700</v>
      </c>
      <c r="K30" s="7" t="n">
        <v>700</v>
      </c>
      <c r="L30" s="7" t="n">
        <v>700</v>
      </c>
      <c r="M30" s="7" t="n">
        <v>700</v>
      </c>
      <c r="N30" s="18">
        <f>SUM(B30:M30)</f>
        <v/>
      </c>
    </row>
    <row r="31">
      <c r="A31" s="4" t="inlineStr">
        <is>
          <t>Insurance</t>
        </is>
      </c>
      <c r="B31" s="7" t="n">
        <v>450</v>
      </c>
      <c r="C31" s="7" t="n">
        <v>450</v>
      </c>
      <c r="D31" s="7" t="n">
        <v>450</v>
      </c>
      <c r="E31" s="7" t="n">
        <v>450</v>
      </c>
      <c r="F31" s="7" t="n">
        <v>450</v>
      </c>
      <c r="G31" s="7" t="n">
        <v>450</v>
      </c>
      <c r="H31" s="7" t="n">
        <v>450</v>
      </c>
      <c r="I31" s="7" t="n">
        <v>450</v>
      </c>
      <c r="J31" s="7" t="n">
        <v>450</v>
      </c>
      <c r="K31" s="7" t="n">
        <v>450</v>
      </c>
      <c r="L31" s="7" t="n">
        <v>450</v>
      </c>
      <c r="M31" s="7" t="n">
        <v>450</v>
      </c>
      <c r="N31" s="18">
        <f>SUM(B31:M31)</f>
        <v/>
      </c>
    </row>
    <row r="32">
      <c r="A32" s="4" t="inlineStr">
        <is>
          <t>Vehicles and travel</t>
        </is>
      </c>
      <c r="B32" s="7" t="n">
        <v>500</v>
      </c>
      <c r="C32" s="7" t="n">
        <v>500</v>
      </c>
      <c r="D32" s="7" t="n">
        <v>500</v>
      </c>
      <c r="E32" s="7" t="n">
        <v>500</v>
      </c>
      <c r="F32" s="7" t="n">
        <v>500</v>
      </c>
      <c r="G32" s="7" t="n">
        <v>500</v>
      </c>
      <c r="H32" s="7" t="n">
        <v>500</v>
      </c>
      <c r="I32" s="7" t="n">
        <v>500</v>
      </c>
      <c r="J32" s="7" t="n">
        <v>500</v>
      </c>
      <c r="K32" s="7" t="n">
        <v>500</v>
      </c>
      <c r="L32" s="7" t="n">
        <v>500</v>
      </c>
      <c r="M32" s="7" t="n">
        <v>500</v>
      </c>
      <c r="N32" s="18">
        <f>SUM(B32:M32)</f>
        <v/>
      </c>
    </row>
    <row r="33">
      <c r="A33" s="4" t="inlineStr">
        <is>
          <t>Marketing</t>
        </is>
      </c>
      <c r="B33" s="7" t="n">
        <v>400</v>
      </c>
      <c r="C33" s="7" t="n">
        <v>400</v>
      </c>
      <c r="D33" s="7" t="n">
        <v>400</v>
      </c>
      <c r="E33" s="7" t="n">
        <v>400</v>
      </c>
      <c r="F33" s="7" t="n">
        <v>400</v>
      </c>
      <c r="G33" s="7" t="n">
        <v>400</v>
      </c>
      <c r="H33" s="7" t="n">
        <v>400</v>
      </c>
      <c r="I33" s="7" t="n">
        <v>400</v>
      </c>
      <c r="J33" s="7" t="n">
        <v>400</v>
      </c>
      <c r="K33" s="7" t="n">
        <v>400</v>
      </c>
      <c r="L33" s="7" t="n">
        <v>400</v>
      </c>
      <c r="M33" s="7" t="n">
        <v>400</v>
      </c>
      <c r="N33" s="18">
        <f>SUM(B33:M33)</f>
        <v/>
      </c>
    </row>
    <row r="34">
      <c r="A34" s="4" t="inlineStr">
        <is>
          <t>Accountancy and other professional fees</t>
        </is>
      </c>
      <c r="B34" s="7" t="n">
        <v>600</v>
      </c>
      <c r="C34" s="7" t="n">
        <v>600</v>
      </c>
      <c r="D34" s="7" t="n">
        <v>600</v>
      </c>
      <c r="E34" s="7" t="n">
        <v>600</v>
      </c>
      <c r="F34" s="7" t="n">
        <v>600</v>
      </c>
      <c r="G34" s="7" t="n">
        <v>600</v>
      </c>
      <c r="H34" s="7" t="n">
        <v>600</v>
      </c>
      <c r="I34" s="7" t="n">
        <v>600</v>
      </c>
      <c r="J34" s="7" t="n">
        <v>600</v>
      </c>
      <c r="K34" s="7" t="n">
        <v>600</v>
      </c>
      <c r="L34" s="7" t="n">
        <v>600</v>
      </c>
      <c r="M34" s="7" t="n">
        <v>600</v>
      </c>
      <c r="N34" s="18">
        <f>SUM(B34:M34)</f>
        <v/>
      </c>
    </row>
    <row r="35">
      <c r="A35" s="4" t="inlineStr">
        <is>
          <t>Equipment and fitting out (capital spending)</t>
        </is>
      </c>
      <c r="B35" s="7" t="n">
        <v>20000</v>
      </c>
      <c r="C35" s="7" t="n">
        <v>20000</v>
      </c>
      <c r="D35" s="7" t="n">
        <v>20000</v>
      </c>
      <c r="E35" s="7" t="n">
        <v>0</v>
      </c>
      <c r="F35" s="7" t="n">
        <v>0</v>
      </c>
      <c r="G35" s="7" t="n">
        <v>0</v>
      </c>
      <c r="H35" s="7" t="n">
        <v>0</v>
      </c>
      <c r="I35" s="7" t="n">
        <v>0</v>
      </c>
      <c r="J35" s="7" t="n">
        <v>0</v>
      </c>
      <c r="K35" s="7" t="n">
        <v>0</v>
      </c>
      <c r="L35" s="7" t="n">
        <v>0</v>
      </c>
      <c r="M35" s="7" t="n">
        <v>0</v>
      </c>
      <c r="N35" s="18">
        <f>SUM(B35:M35)</f>
        <v/>
      </c>
    </row>
    <row r="36">
      <c r="A36" s="4" t="inlineStr">
        <is>
          <t>VAT paid to HMRC</t>
        </is>
      </c>
      <c r="B36" s="7" t="n">
        <v>0</v>
      </c>
      <c r="C36" s="7" t="n">
        <v>4500</v>
      </c>
      <c r="D36" s="7" t="n">
        <v>0</v>
      </c>
      <c r="E36" s="7" t="n">
        <v>0</v>
      </c>
      <c r="F36" s="7" t="n">
        <v>4800</v>
      </c>
      <c r="G36" s="7" t="n">
        <v>0</v>
      </c>
      <c r="H36" s="7" t="n">
        <v>0</v>
      </c>
      <c r="I36" s="7" t="n">
        <v>5200</v>
      </c>
      <c r="J36" s="7" t="n">
        <v>0</v>
      </c>
      <c r="K36" s="7" t="n">
        <v>0</v>
      </c>
      <c r="L36" s="7" t="n">
        <v>5200</v>
      </c>
      <c r="M36" s="7" t="n">
        <v>0</v>
      </c>
      <c r="N36" s="18">
        <f>SUM(B36:M36)</f>
        <v/>
      </c>
    </row>
    <row r="37">
      <c r="A37" s="4" t="inlineStr">
        <is>
          <t>Corporation Tax</t>
        </is>
      </c>
      <c r="B37" s="7" t="n">
        <v>0</v>
      </c>
      <c r="C37" s="7" t="n">
        <v>0</v>
      </c>
      <c r="D37" s="7" t="n">
        <v>0</v>
      </c>
      <c r="E37" s="7" t="n">
        <v>0</v>
      </c>
      <c r="F37" s="7" t="n">
        <v>0</v>
      </c>
      <c r="G37" s="7" t="n">
        <v>0</v>
      </c>
      <c r="H37" s="7" t="n">
        <v>0</v>
      </c>
      <c r="I37" s="7" t="n">
        <v>0</v>
      </c>
      <c r="J37" s="7" t="n">
        <v>6500</v>
      </c>
      <c r="K37" s="7" t="n">
        <v>0</v>
      </c>
      <c r="L37" s="7" t="n">
        <v>0</v>
      </c>
      <c r="M37" s="7" t="n">
        <v>0</v>
      </c>
      <c r="N37" s="18">
        <f>SUM(B37:M37)</f>
        <v/>
      </c>
    </row>
    <row r="38">
      <c r="A38" s="4" t="inlineStr">
        <is>
          <t>Existing loan, lease and hire purchase payments</t>
        </is>
      </c>
      <c r="B38" s="7" t="n">
        <v>650</v>
      </c>
      <c r="C38" s="7" t="n">
        <v>650</v>
      </c>
      <c r="D38" s="7" t="n">
        <v>650</v>
      </c>
      <c r="E38" s="7" t="n">
        <v>650</v>
      </c>
      <c r="F38" s="7" t="n">
        <v>650</v>
      </c>
      <c r="G38" s="7" t="n">
        <v>650</v>
      </c>
      <c r="H38" s="7" t="n">
        <v>650</v>
      </c>
      <c r="I38" s="7" t="n">
        <v>650</v>
      </c>
      <c r="J38" s="7" t="n">
        <v>650</v>
      </c>
      <c r="K38" s="7" t="n">
        <v>650</v>
      </c>
      <c r="L38" s="7" t="n">
        <v>650</v>
      </c>
      <c r="M38" s="7" t="n">
        <v>650</v>
      </c>
      <c r="N38" s="18">
        <f>SUM(B38:M38)</f>
        <v/>
      </c>
    </row>
    <row r="39">
      <c r="A39" s="4" t="inlineStr">
        <is>
          <t>Dividends or drawings</t>
        </is>
      </c>
      <c r="B39" s="7" t="n">
        <v>850</v>
      </c>
      <c r="C39" s="7" t="n">
        <v>850</v>
      </c>
      <c r="D39" s="7" t="n">
        <v>850</v>
      </c>
      <c r="E39" s="7" t="n">
        <v>850</v>
      </c>
      <c r="F39" s="7" t="n">
        <v>850</v>
      </c>
      <c r="G39" s="7" t="n">
        <v>850</v>
      </c>
      <c r="H39" s="7" t="n">
        <v>850</v>
      </c>
      <c r="I39" s="7" t="n">
        <v>850</v>
      </c>
      <c r="J39" s="7" t="n">
        <v>850</v>
      </c>
      <c r="K39" s="7" t="n">
        <v>850</v>
      </c>
      <c r="L39" s="7" t="n">
        <v>850</v>
      </c>
      <c r="M39" s="7" t="n">
        <v>850</v>
      </c>
      <c r="N39" s="18">
        <f>SUM(B39:M39)</f>
        <v/>
      </c>
    </row>
    <row r="40">
      <c r="A40" s="4" t="inlineStr">
        <is>
          <t>Other payments</t>
        </is>
      </c>
      <c r="B40" s="7" t="n">
        <v>300</v>
      </c>
      <c r="C40" s="7" t="n">
        <v>300</v>
      </c>
      <c r="D40" s="7" t="n">
        <v>300</v>
      </c>
      <c r="E40" s="7" t="n">
        <v>300</v>
      </c>
      <c r="F40" s="7" t="n">
        <v>300</v>
      </c>
      <c r="G40" s="7" t="n">
        <v>300</v>
      </c>
      <c r="H40" s="7" t="n">
        <v>300</v>
      </c>
      <c r="I40" s="7" t="n">
        <v>300</v>
      </c>
      <c r="J40" s="7" t="n">
        <v>300</v>
      </c>
      <c r="K40" s="7" t="n">
        <v>300</v>
      </c>
      <c r="L40" s="7" t="n">
        <v>300</v>
      </c>
      <c r="M40" s="7" t="n">
        <v>300</v>
      </c>
      <c r="N40" s="18">
        <f>SUM(B40:M40)</f>
        <v/>
      </c>
    </row>
    <row r="41">
      <c r="A41" s="4" t="inlineStr">
        <is>
          <t>New loan: interest</t>
        </is>
      </c>
      <c r="B41" s="19">
        <f>IF(AND(B15&gt;=$B$12,B15&gt;=$B$9),ROUND(B55*$B$11/12,2),0)</f>
        <v/>
      </c>
      <c r="C41" s="19">
        <f>IF(AND(C15&gt;=$B$12,C15&gt;=$B$9),ROUND(C55*$B$11/12,2),0)</f>
        <v/>
      </c>
      <c r="D41" s="19">
        <f>IF(AND(D15&gt;=$B$12,D15&gt;=$B$9),ROUND(D55*$B$11/12,2),0)</f>
        <v/>
      </c>
      <c r="E41" s="19">
        <f>IF(AND(E15&gt;=$B$12,E15&gt;=$B$9),ROUND(E55*$B$11/12,2),0)</f>
        <v/>
      </c>
      <c r="F41" s="19">
        <f>IF(AND(F15&gt;=$B$12,F15&gt;=$B$9),ROUND(F55*$B$11/12,2),0)</f>
        <v/>
      </c>
      <c r="G41" s="19">
        <f>IF(AND(G15&gt;=$B$12,G15&gt;=$B$9),ROUND(G55*$B$11/12,2),0)</f>
        <v/>
      </c>
      <c r="H41" s="19">
        <f>IF(AND(H15&gt;=$B$12,H15&gt;=$B$9),ROUND(H55*$B$11/12,2),0)</f>
        <v/>
      </c>
      <c r="I41" s="19">
        <f>IF(AND(I15&gt;=$B$12,I15&gt;=$B$9),ROUND(I55*$B$11/12,2),0)</f>
        <v/>
      </c>
      <c r="J41" s="19">
        <f>IF(AND(J15&gt;=$B$12,J15&gt;=$B$9),ROUND(J55*$B$11/12,2),0)</f>
        <v/>
      </c>
      <c r="K41" s="19">
        <f>IF(AND(K15&gt;=$B$12,K15&gt;=$B$9),ROUND(K55*$B$11/12,2),0)</f>
        <v/>
      </c>
      <c r="L41" s="19">
        <f>IF(AND(L15&gt;=$B$12,L15&gt;=$B$9),ROUND(L55*$B$11/12,2),0)</f>
        <v/>
      </c>
      <c r="M41" s="19">
        <f>IF(AND(M15&gt;=$B$12,M15&gt;=$B$9),ROUND(M55*$B$11/12,2),0)</f>
        <v/>
      </c>
      <c r="N41" s="18">
        <f>SUM(B41:M41)</f>
        <v/>
      </c>
    </row>
    <row r="42">
      <c r="A42" s="4" t="inlineStr">
        <is>
          <t>New loan: capital repaid</t>
        </is>
      </c>
      <c r="B42" s="19">
        <f>IF(AND(B15&gt;=$B$12,B15&gt;=$B$9),MIN($B$14-B41,B55),0)</f>
        <v/>
      </c>
      <c r="C42" s="19">
        <f>IF(AND(C15&gt;=$B$12,C15&gt;=$B$9),MIN($B$14-C41,C55),0)</f>
        <v/>
      </c>
      <c r="D42" s="19">
        <f>IF(AND(D15&gt;=$B$12,D15&gt;=$B$9),MIN($B$14-D41,D55),0)</f>
        <v/>
      </c>
      <c r="E42" s="19">
        <f>IF(AND(E15&gt;=$B$12,E15&gt;=$B$9),MIN($B$14-E41,E55),0)</f>
        <v/>
      </c>
      <c r="F42" s="19">
        <f>IF(AND(F15&gt;=$B$12,F15&gt;=$B$9),MIN($B$14-F41,F55),0)</f>
        <v/>
      </c>
      <c r="G42" s="19">
        <f>IF(AND(G15&gt;=$B$12,G15&gt;=$B$9),MIN($B$14-G41,G55),0)</f>
        <v/>
      </c>
      <c r="H42" s="19">
        <f>IF(AND(H15&gt;=$B$12,H15&gt;=$B$9),MIN($B$14-H41,H55),0)</f>
        <v/>
      </c>
      <c r="I42" s="19">
        <f>IF(AND(I15&gt;=$B$12,I15&gt;=$B$9),MIN($B$14-I41,I55),0)</f>
        <v/>
      </c>
      <c r="J42" s="19">
        <f>IF(AND(J15&gt;=$B$12,J15&gt;=$B$9),MIN($B$14-J41,J55),0)</f>
        <v/>
      </c>
      <c r="K42" s="19">
        <f>IF(AND(K15&gt;=$B$12,K15&gt;=$B$9),MIN($B$14-K41,K55),0)</f>
        <v/>
      </c>
      <c r="L42" s="19">
        <f>IF(AND(L15&gt;=$B$12,L15&gt;=$B$9),MIN($B$14-L41,L55),0)</f>
        <v/>
      </c>
      <c r="M42" s="19">
        <f>IF(AND(M15&gt;=$B$12,M15&gt;=$B$9),MIN($B$14-M41,M55),0)</f>
        <v/>
      </c>
      <c r="N42" s="18">
        <f>SUM(B42:M42)</f>
        <v/>
      </c>
    </row>
    <row r="43">
      <c r="A43" s="3" t="inlineStr">
        <is>
          <t>Total money out</t>
        </is>
      </c>
      <c r="B43" s="18">
        <f>SUM(B25:B42)</f>
        <v/>
      </c>
      <c r="C43" s="18">
        <f>SUM(C25:C42)</f>
        <v/>
      </c>
      <c r="D43" s="18">
        <f>SUM(D25:D42)</f>
        <v/>
      </c>
      <c r="E43" s="18">
        <f>SUM(E25:E42)</f>
        <v/>
      </c>
      <c r="F43" s="18">
        <f>SUM(F25:F42)</f>
        <v/>
      </c>
      <c r="G43" s="18">
        <f>SUM(G25:G42)</f>
        <v/>
      </c>
      <c r="H43" s="18">
        <f>SUM(H25:H42)</f>
        <v/>
      </c>
      <c r="I43" s="18">
        <f>SUM(I25:I42)</f>
        <v/>
      </c>
      <c r="J43" s="18">
        <f>SUM(J25:J42)</f>
        <v/>
      </c>
      <c r="K43" s="18">
        <f>SUM(K25:K42)</f>
        <v/>
      </c>
      <c r="L43" s="18">
        <f>SUM(L25:L42)</f>
        <v/>
      </c>
      <c r="M43" s="18">
        <f>SUM(M25:M42)</f>
        <v/>
      </c>
      <c r="N43" s="18">
        <f>SUM(B43:M43)</f>
        <v/>
      </c>
    </row>
    <row r="45">
      <c r="A45" s="16" t="inlineStr">
        <is>
          <t>BANK BALANCE</t>
        </is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  <c r="L45" s="17" t="n"/>
      <c r="M45" s="17" t="n"/>
      <c r="N45" s="17" t="n"/>
    </row>
    <row r="46">
      <c r="A46" s="3" t="inlineStr">
        <is>
          <t>Net cash flow for the month</t>
        </is>
      </c>
      <c r="B46" s="18">
        <f>B22-B43</f>
        <v/>
      </c>
      <c r="C46" s="18">
        <f>C22-C43</f>
        <v/>
      </c>
      <c r="D46" s="18">
        <f>D22-D43</f>
        <v/>
      </c>
      <c r="E46" s="18">
        <f>E22-E43</f>
        <v/>
      </c>
      <c r="F46" s="18">
        <f>F22-F43</f>
        <v/>
      </c>
      <c r="G46" s="18">
        <f>G22-G43</f>
        <v/>
      </c>
      <c r="H46" s="18">
        <f>H22-H43</f>
        <v/>
      </c>
      <c r="I46" s="18">
        <f>I22-I43</f>
        <v/>
      </c>
      <c r="J46" s="18">
        <f>J22-J43</f>
        <v/>
      </c>
      <c r="K46" s="18">
        <f>K22-K43</f>
        <v/>
      </c>
      <c r="L46" s="18">
        <f>L22-L43</f>
        <v/>
      </c>
      <c r="M46" s="18">
        <f>M22-M43</f>
        <v/>
      </c>
      <c r="N46" s="18">
        <f>SUM(B46:M46)</f>
        <v/>
      </c>
    </row>
    <row r="47">
      <c r="A47" s="4" t="inlineStr">
        <is>
          <t>Opening bank balance</t>
        </is>
      </c>
      <c r="B47" s="19">
        <f>$B$7</f>
        <v/>
      </c>
      <c r="C47" s="19">
        <f>B48</f>
        <v/>
      </c>
      <c r="D47" s="19">
        <f>C48</f>
        <v/>
      </c>
      <c r="E47" s="19">
        <f>D48</f>
        <v/>
      </c>
      <c r="F47" s="19">
        <f>E48</f>
        <v/>
      </c>
      <c r="G47" s="19">
        <f>F48</f>
        <v/>
      </c>
      <c r="H47" s="19">
        <f>G48</f>
        <v/>
      </c>
      <c r="I47" s="19">
        <f>H48</f>
        <v/>
      </c>
      <c r="J47" s="19">
        <f>I48</f>
        <v/>
      </c>
      <c r="K47" s="19">
        <f>J48</f>
        <v/>
      </c>
      <c r="L47" s="19">
        <f>K48</f>
        <v/>
      </c>
      <c r="M47" s="19">
        <f>L48</f>
        <v/>
      </c>
    </row>
    <row r="48">
      <c r="A48" s="20" t="inlineStr">
        <is>
          <t>Closing bank balance</t>
        </is>
      </c>
      <c r="B48" s="21">
        <f>B47+B46</f>
        <v/>
      </c>
      <c r="C48" s="21">
        <f>C47+C46</f>
        <v/>
      </c>
      <c r="D48" s="21">
        <f>D47+D46</f>
        <v/>
      </c>
      <c r="E48" s="21">
        <f>E47+E46</f>
        <v/>
      </c>
      <c r="F48" s="21">
        <f>F47+F46</f>
        <v/>
      </c>
      <c r="G48" s="21">
        <f>G47+G46</f>
        <v/>
      </c>
      <c r="H48" s="21">
        <f>H47+H46</f>
        <v/>
      </c>
      <c r="I48" s="21">
        <f>I47+I46</f>
        <v/>
      </c>
      <c r="J48" s="21">
        <f>J47+J46</f>
        <v/>
      </c>
      <c r="K48" s="21">
        <f>K47+K46</f>
        <v/>
      </c>
      <c r="L48" s="21">
        <f>L47+L46</f>
        <v/>
      </c>
      <c r="M48" s="21">
        <f>M47+M46</f>
        <v/>
      </c>
      <c r="N48" s="22" t="n"/>
    </row>
    <row r="50">
      <c r="A50" s="16" t="inlineStr">
        <is>
          <t>LOWER CASE</t>
        </is>
      </c>
      <c r="B50" s="17" t="n"/>
      <c r="C50" s="17" t="n"/>
      <c r="D50" s="17" t="n"/>
      <c r="E50" s="17" t="n"/>
      <c r="F50" s="17" t="n"/>
      <c r="G50" s="17" t="n"/>
      <c r="H50" s="17" t="n"/>
      <c r="I50" s="17" t="n"/>
      <c r="J50" s="17" t="n"/>
      <c r="K50" s="17" t="n"/>
      <c r="L50" s="17" t="n"/>
      <c r="M50" s="17" t="n"/>
      <c r="N50" s="17" t="n"/>
    </row>
    <row r="51">
      <c r="A51" s="4" t="inlineStr">
        <is>
          <t>Net cash flow if sales receipts fall</t>
        </is>
      </c>
      <c r="B51" s="19">
        <f>B46-B18*$B$13</f>
        <v/>
      </c>
      <c r="C51" s="19">
        <f>C46-C18*$B$13</f>
        <v/>
      </c>
      <c r="D51" s="19">
        <f>D46-D18*$B$13</f>
        <v/>
      </c>
      <c r="E51" s="19">
        <f>E46-E18*$B$13</f>
        <v/>
      </c>
      <c r="F51" s="19">
        <f>F46-F18*$B$13</f>
        <v/>
      </c>
      <c r="G51" s="19">
        <f>G46-G18*$B$13</f>
        <v/>
      </c>
      <c r="H51" s="19">
        <f>H46-H18*$B$13</f>
        <v/>
      </c>
      <c r="I51" s="19">
        <f>I46-I18*$B$13</f>
        <v/>
      </c>
      <c r="J51" s="19">
        <f>J46-J18*$B$13</f>
        <v/>
      </c>
      <c r="K51" s="19">
        <f>K46-K18*$B$13</f>
        <v/>
      </c>
      <c r="L51" s="19">
        <f>L46-L18*$B$13</f>
        <v/>
      </c>
      <c r="M51" s="19">
        <f>M46-M18*$B$13</f>
        <v/>
      </c>
      <c r="N51" s="18">
        <f>SUM(B51:M51)</f>
        <v/>
      </c>
    </row>
    <row r="52">
      <c r="A52" s="3" t="inlineStr">
        <is>
          <t>Closing bank balance in the lower case</t>
        </is>
      </c>
      <c r="B52" s="18">
        <f>$B$7+B51</f>
        <v/>
      </c>
      <c r="C52" s="18">
        <f>B52+C51</f>
        <v/>
      </c>
      <c r="D52" s="18">
        <f>C52+D51</f>
        <v/>
      </c>
      <c r="E52" s="18">
        <f>D52+E51</f>
        <v/>
      </c>
      <c r="F52" s="18">
        <f>E52+F51</f>
        <v/>
      </c>
      <c r="G52" s="18">
        <f>F52+G51</f>
        <v/>
      </c>
      <c r="H52" s="18">
        <f>G52+H51</f>
        <v/>
      </c>
      <c r="I52" s="18">
        <f>H52+I51</f>
        <v/>
      </c>
      <c r="J52" s="18">
        <f>I52+J51</f>
        <v/>
      </c>
      <c r="K52" s="18">
        <f>J52+K51</f>
        <v/>
      </c>
      <c r="L52" s="18">
        <f>K52+L51</f>
        <v/>
      </c>
      <c r="M52" s="18">
        <f>L52+M51</f>
        <v/>
      </c>
    </row>
    <row r="54">
      <c r="A54" s="16" t="inlineStr">
        <is>
          <t>NEW LOAN BALANCE</t>
        </is>
      </c>
      <c r="B54" s="17" t="n"/>
      <c r="C54" s="17" t="n"/>
      <c r="D54" s="17" t="n"/>
      <c r="E54" s="17" t="n"/>
      <c r="F54" s="17" t="n"/>
      <c r="G54" s="17" t="n"/>
      <c r="H54" s="17" t="n"/>
      <c r="I54" s="17" t="n"/>
      <c r="J54" s="17" t="n"/>
      <c r="K54" s="17" t="n"/>
      <c r="L54" s="17" t="n"/>
      <c r="M54" s="17" t="n"/>
      <c r="N54" s="17" t="n"/>
    </row>
    <row r="55">
      <c r="A55" s="4" t="inlineStr">
        <is>
          <t>Balance owed at the start of the month, after any money received</t>
        </is>
      </c>
      <c r="B55" s="19">
        <f>B21</f>
        <v/>
      </c>
      <c r="C55" s="19">
        <f>B56+C21</f>
        <v/>
      </c>
      <c r="D55" s="19">
        <f>C56+D21</f>
        <v/>
      </c>
      <c r="E55" s="19">
        <f>D56+E21</f>
        <v/>
      </c>
      <c r="F55" s="19">
        <f>E56+F21</f>
        <v/>
      </c>
      <c r="G55" s="19">
        <f>F56+G21</f>
        <v/>
      </c>
      <c r="H55" s="19">
        <f>G56+H21</f>
        <v/>
      </c>
      <c r="I55" s="19">
        <f>H56+I21</f>
        <v/>
      </c>
      <c r="J55" s="19">
        <f>I56+J21</f>
        <v/>
      </c>
      <c r="K55" s="19">
        <f>J56+K21</f>
        <v/>
      </c>
      <c r="L55" s="19">
        <f>K56+L21</f>
        <v/>
      </c>
      <c r="M55" s="19">
        <f>L56+M21</f>
        <v/>
      </c>
    </row>
    <row r="56">
      <c r="A56" s="4" t="inlineStr">
        <is>
          <t>Balance owed at the end of the month</t>
        </is>
      </c>
      <c r="B56" s="19">
        <f>B55-B42</f>
        <v/>
      </c>
      <c r="C56" s="19">
        <f>C55-C42</f>
        <v/>
      </c>
      <c r="D56" s="19">
        <f>D55-D42</f>
        <v/>
      </c>
      <c r="E56" s="19">
        <f>E55-E42</f>
        <v/>
      </c>
      <c r="F56" s="19">
        <f>F55-F42</f>
        <v/>
      </c>
      <c r="G56" s="19">
        <f>G55-G42</f>
        <v/>
      </c>
      <c r="H56" s="19">
        <f>H55-H42</f>
        <v/>
      </c>
      <c r="I56" s="19">
        <f>I55-I42</f>
        <v/>
      </c>
      <c r="J56" s="19">
        <f>J55-J42</f>
        <v/>
      </c>
      <c r="K56" s="19">
        <f>K55-K42</f>
        <v/>
      </c>
      <c r="L56" s="19">
        <f>L55-L42</f>
        <v/>
      </c>
      <c r="M56" s="19">
        <f>M55-M42</f>
        <v/>
      </c>
    </row>
    <row r="58">
      <c r="A58" s="16" t="inlineStr">
        <is>
          <t>WHAT THE LENDER WILL LOOK AT</t>
        </is>
      </c>
      <c r="B58" s="17" t="n"/>
      <c r="C58" s="17" t="n"/>
      <c r="D58" s="17" t="n"/>
      <c r="E58" s="17" t="n"/>
      <c r="F58" s="17" t="n"/>
      <c r="G58" s="17" t="n"/>
      <c r="H58" s="17" t="n"/>
      <c r="I58" s="17" t="n"/>
      <c r="J58" s="17" t="n"/>
      <c r="K58" s="17" t="n"/>
      <c r="L58" s="17" t="n"/>
      <c r="M58" s="17" t="n"/>
      <c r="N58" s="17" t="n"/>
    </row>
    <row r="59">
      <c r="A59" s="3" t="inlineStr">
        <is>
          <t>Lowest closing bank balance</t>
        </is>
      </c>
      <c r="B59" s="11">
        <f>MIN(B48:M48)</f>
        <v/>
      </c>
      <c r="C59" s="23">
        <f>INDEX(B16:M16,MATCH(B59,B48:M48,0))</f>
        <v/>
      </c>
    </row>
    <row r="60">
      <c r="A60" s="3" t="inlineStr">
        <is>
          <t>Lowest closing bank balance in the lower case</t>
        </is>
      </c>
      <c r="B60" s="11">
        <f>MIN(B52:M52)</f>
        <v/>
      </c>
      <c r="C60" s="23">
        <f>INDEX(B16:M16,MATCH(B60,B52:M52,0))</f>
        <v/>
      </c>
    </row>
    <row r="61">
      <c r="A61" s="3" t="inlineStr">
        <is>
          <t>Loan repayments in these 12 months</t>
        </is>
      </c>
      <c r="B61" s="18">
        <f>N41+N42</f>
        <v/>
      </c>
    </row>
    <row r="62">
      <c r="A62" s="3" t="inlineStr">
        <is>
          <t>Cash from trading before capital spending and loan repayments, 12 months</t>
        </is>
      </c>
      <c r="B62" s="18">
        <f>N46-N21+N41+N42+N35</f>
        <v/>
      </c>
    </row>
    <row r="63">
      <c r="A63" s="3" t="inlineStr">
        <is>
          <t>Times the repayments are covered</t>
        </is>
      </c>
      <c r="B63" s="24">
        <f>IF(B61=0,0,B62/B61)</f>
        <v/>
      </c>
      <c r="C63" s="2" t="inlineStr">
        <is>
          <t>Cash from trading divided by the loan repayments</t>
        </is>
      </c>
    </row>
    <row r="65">
      <c r="A65" s="3" t="inlineStr">
        <is>
          <t>How to use it</t>
        </is>
      </c>
    </row>
    <row r="66">
      <c r="A66" s="4" t="inlineStr">
        <is>
          <t>1. Put your loan, rate and term in the yellow cells at the top. The repayment, interest and capital calculate.</t>
        </is>
      </c>
    </row>
    <row r="67">
      <c r="A67" s="4" t="inlineStr">
        <is>
          <t>2. Enter each receipt and payment in the month the money moves through the bank, including VAT.</t>
        </is>
      </c>
    </row>
    <row r="68">
      <c r="A68" s="4" t="inlineStr">
        <is>
          <t>3. Put VAT, PAYE and Corporation Tax in the months they are paid to HMRC.</t>
        </is>
      </c>
    </row>
    <row r="69">
      <c r="A69" s="4" t="inlineStr">
        <is>
          <t>4. Check the lowest bank balance in both cases. A lender wants to see every repayment met with cash to spare.</t>
        </is>
      </c>
    </row>
    <row r="70">
      <c r="A70" s="4" t="inlineStr">
        <is>
          <t>5. Write your assumptions down for the lender: sales, prices, wages, payment terms and the cost of what the loan buys.</t>
        </is>
      </c>
    </row>
    <row r="71">
      <c r="A71" s="4" t="inlineStr"/>
    </row>
    <row r="72">
      <c r="A72" s="4" t="inlineStr">
        <is>
          <t>Buzz Business Pulse builds this forecast with you from your management accounts, then tracks the business against it</t>
        </is>
      </c>
    </row>
    <row r="73">
      <c r="A73" s="4" t="inlineStr">
        <is>
          <t>and reviews it with you every month or quarter: buzzaccounting.co.uk/business-pulse</t>
        </is>
      </c>
    </row>
    <row r="74">
      <c r="A74" s="2" t="inlineStr">
        <is>
          <t>Buzz Accounting is not authorised by the FCA and does not recommend lenders or loans.</t>
        </is>
      </c>
    </row>
  </sheetData>
  <mergeCells count="1">
    <mergeCell ref="A2:N2"/>
  </mergeCells>
  <dataValidations count="1">
    <dataValidation sqref="B9 B12" showDropDown="0" showInputMessage="0" showErrorMessage="1" allowBlank="0" error="Enter a month number from 1 to 12" type="whole" operator="between">
      <formula1>1</formula1>
      <formula2>12</formula2>
    </dataValidation>
  </dataValidations>
  <hyperlinks>
    <hyperlink xmlns:r="http://schemas.openxmlformats.org/officeDocument/2006/relationships" ref="A72" r:id="rId1"/>
  </hyperlink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Buzz Accounting</dc:creator>
  <dc:title xmlns:dc="http://purl.org/dc/elements/1.1/">12-month cash flow forecast for a bank loan</dc:title>
  <dcterms:created xmlns:dcterms="http://purl.org/dc/terms/" xmlns:xsi="http://www.w3.org/2001/XMLSchema-instance" xsi:type="dcterms:W3CDTF">2026-10-27T14:26:21Z</dcterms:created>
  <dcterms:modified xmlns:dcterms="http://purl.org/dc/terms/" xmlns:xsi="http://www.w3.org/2001/XMLSchema-instance" xsi:type="dcterms:W3CDTF">2026-10-27T14:26:21Z</dcterms:modified>
</cp:coreProperties>
</file>